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county-my.sharepoint.com/personal/jjones_summitcountyutah_gov/Documents/Attachments/Desktop/Appendices/"/>
    </mc:Choice>
  </mc:AlternateContent>
  <xr:revisionPtr revIDLastSave="27" documentId="8_{E95A194B-41EB-4BE9-B204-8B68D4E7B7D8}" xr6:coauthVersionLast="47" xr6:coauthVersionMax="47" xr10:uidLastSave="{D10552B7-FEAD-4D60-8BD5-0DA735E8F830}"/>
  <bookViews>
    <workbookView xWindow="1810" yWindow="850" windowWidth="19590" windowHeight="14480" firstSheet="2" activeTab="4" xr2:uid="{A5315243-6A87-49EB-B3B8-F7EE41AFAA0C}"/>
  </bookViews>
  <sheets>
    <sheet name="Step 1  Comm Calc" sheetId="4" r:id="rId1"/>
    <sheet name="Step 2 Market Rate Res Units" sheetId="6" r:id="rId2"/>
    <sheet name="Step 3 Required Affordable Unit" sheetId="3" r:id="rId3"/>
    <sheet name="Step 4 Additional Affordable" sheetId="2" r:id="rId4"/>
    <sheet name="Summary Sheet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D6" i="7"/>
  <c r="C10" i="2"/>
  <c r="D12" i="7" s="1"/>
  <c r="C11" i="4"/>
  <c r="B5" i="6" l="1"/>
  <c r="E10" i="4"/>
  <c r="F10" i="4" s="1"/>
  <c r="I10" i="4" s="1"/>
  <c r="E9" i="4"/>
  <c r="F9" i="4" s="1"/>
  <c r="I9" i="4" s="1"/>
  <c r="E8" i="4"/>
  <c r="E7" i="4"/>
  <c r="F7" i="4" s="1"/>
  <c r="I7" i="4" s="1"/>
  <c r="I6" i="4"/>
  <c r="E6" i="4"/>
  <c r="F6" i="4" s="1"/>
  <c r="E5" i="4"/>
  <c r="F5" i="4" s="1"/>
  <c r="I5" i="4" s="1"/>
  <c r="E4" i="4"/>
  <c r="F4" i="4" s="1"/>
  <c r="I4" i="4" s="1"/>
  <c r="E9" i="2"/>
  <c r="E8" i="2"/>
  <c r="E7" i="2"/>
  <c r="E6" i="2"/>
  <c r="E5" i="2"/>
  <c r="E4" i="2"/>
  <c r="E3" i="2"/>
  <c r="E9" i="3"/>
  <c r="E8" i="3"/>
  <c r="E7" i="3"/>
  <c r="E6" i="3"/>
  <c r="E5" i="3"/>
  <c r="E4" i="3"/>
  <c r="E3" i="3"/>
  <c r="E11" i="3" l="1"/>
  <c r="D9" i="7" s="1"/>
  <c r="E10" i="2"/>
  <c r="F8" i="4"/>
  <c r="I8" i="4" s="1"/>
  <c r="I11" i="4" s="1"/>
  <c r="I13" i="4" s="1"/>
  <c r="I14" i="4" s="1"/>
  <c r="I15" i="4" s="1"/>
  <c r="I16" i="4" s="1"/>
  <c r="D15" i="7" s="1"/>
  <c r="E11" i="4"/>
  <c r="F11" i="4" s="1"/>
  <c r="B6" i="6"/>
  <c r="C11" i="6" l="1"/>
  <c r="D7" i="7" s="1"/>
  <c r="E10" i="3"/>
  <c r="D13" i="7"/>
  <c r="D17" i="7" s="1"/>
  <c r="E13" i="3"/>
  <c r="B7" i="6"/>
  <c r="B9" i="6" s="1"/>
  <c r="D8" i="7" l="1"/>
  <c r="E12" i="3"/>
  <c r="E14" i="3" s="1"/>
  <c r="D18" i="7" l="1"/>
  <c r="D19" i="7" s="1"/>
  <c r="D10" i="7"/>
</calcChain>
</file>

<file path=xl/sharedStrings.xml><?xml version="1.0" encoding="utf-8"?>
<sst xmlns="http://schemas.openxmlformats.org/spreadsheetml/2006/main" count="120" uniqueCount="75">
  <si>
    <t>Required AUEs</t>
  </si>
  <si>
    <t>150/SF Per Bed</t>
  </si>
  <si>
    <t>Dormitory Units</t>
  </si>
  <si>
    <t>SRO Units</t>
  </si>
  <si>
    <t>Minimum Size</t>
  </si>
  <si>
    <t>Studio Units</t>
  </si>
  <si>
    <t>One Bedroom Units</t>
  </si>
  <si>
    <t>Two Bedroom Units</t>
  </si>
  <si>
    <t>Three Bedroom Units</t>
  </si>
  <si>
    <t>Proposed SRO units</t>
  </si>
  <si>
    <t>Proposed Studio units</t>
  </si>
  <si>
    <t>Proposed One bedroom units</t>
  </si>
  <si>
    <t>Proposed Two bedroom units</t>
  </si>
  <si>
    <t>275/SF</t>
  </si>
  <si>
    <t>UNIT TYPE</t>
  </si>
  <si>
    <t>Proposed Dormintory Beds</t>
  </si>
  <si>
    <t xml:space="preserve">1 AUE = </t>
  </si>
  <si>
    <t>Beds</t>
  </si>
  <si>
    <t>Units</t>
  </si>
  <si>
    <t>Unit</t>
  </si>
  <si>
    <t>AUEs</t>
  </si>
  <si>
    <t>Beds/Units</t>
  </si>
  <si>
    <t>Unis</t>
  </si>
  <si>
    <t>Four Bedroom Units</t>
  </si>
  <si>
    <t>Proposed Four bedroom units</t>
  </si>
  <si>
    <t>Total AUEs</t>
  </si>
  <si>
    <t>Commercial/Retail</t>
  </si>
  <si>
    <t>FTEs</t>
  </si>
  <si>
    <t>High intensity, including, but not limited to call centers, real estate/proeprty management offices, recreation/amusements</t>
  </si>
  <si>
    <t>Lodging/hotel</t>
  </si>
  <si>
    <t>Low intensity, including, but not limited to, utilities, education, medical offices, light industry, research parks</t>
  </si>
  <si>
    <t>Restaurant/Bar</t>
  </si>
  <si>
    <t>Proposed Square Feet/SF</t>
  </si>
  <si>
    <t>5000 Exemption</t>
  </si>
  <si>
    <t>Rooms</t>
  </si>
  <si>
    <t>Employees</t>
  </si>
  <si>
    <t>Calc SQ/FT</t>
  </si>
  <si>
    <t>SF</t>
  </si>
  <si>
    <t>Inclusionary %</t>
  </si>
  <si>
    <t>Total Employees</t>
  </si>
  <si>
    <t>Workers Per HH</t>
  </si>
  <si>
    <t>jobs per worker</t>
  </si>
  <si>
    <t xml:space="preserve">     Affordable Unit Equivalent (AUE) /does not count against the allowed density of the project</t>
  </si>
  <si>
    <t>Medium intensity, including, but not limited to, banking and professional services</t>
  </si>
  <si>
    <t>Sub Total AUEs</t>
  </si>
  <si>
    <t>Proposed Three bedroom units</t>
  </si>
  <si>
    <t>NON RESIDENTIAL AUE CALCULATIONS</t>
  </si>
  <si>
    <t>REQUIRED AFFORDABLE HOUSING UNITS</t>
  </si>
  <si>
    <t>Required Affordable Housing Units</t>
  </si>
  <si>
    <t xml:space="preserve">     Fractional Unit</t>
  </si>
  <si>
    <t xml:space="preserve">     In lieu Fee</t>
  </si>
  <si>
    <t xml:space="preserve">     Round down to whole number</t>
  </si>
  <si>
    <t>Required Units</t>
  </si>
  <si>
    <t>AFFORDABLE HOUSING UNIT CALCULATIONS</t>
  </si>
  <si>
    <t>AUE Surplus/or Deficit</t>
  </si>
  <si>
    <t>SUMMARY SHEET</t>
  </si>
  <si>
    <t xml:space="preserve">      50% Inclusionary Zoning Requirement</t>
  </si>
  <si>
    <t>Enter</t>
  </si>
  <si>
    <t>ADDITIONAL AFFORDABLE HOUSING UNITS (NOT INCLUDED IN STEP 3)</t>
  </si>
  <si>
    <t>Enter SQ/FT</t>
  </si>
  <si>
    <t>Market Rate Units &gt;80% AMI</t>
  </si>
  <si>
    <t>Additional Affordable Units Provided</t>
  </si>
  <si>
    <t>Additional Affordable AUEs Provided</t>
  </si>
  <si>
    <r>
      <t xml:space="preserve">     Enter the total number of market rate units (</t>
    </r>
    <r>
      <rPr>
        <sz val="16"/>
        <color rgb="FFFF0000"/>
        <rFont val="Arial"/>
        <family val="2"/>
      </rPr>
      <t>&gt;80% AMI</t>
    </r>
    <r>
      <rPr>
        <sz val="16"/>
        <color theme="1"/>
        <rFont val="Arial"/>
        <family val="2"/>
      </rPr>
      <t>)</t>
    </r>
  </si>
  <si>
    <t xml:space="preserve">     In lieu Fee x Franctional Unit (Does not apply if there are surplus units)</t>
  </si>
  <si>
    <t>General Commercial</t>
  </si>
  <si>
    <t>Total AUEs Required</t>
  </si>
  <si>
    <t>AUES Provided</t>
  </si>
  <si>
    <t>Surplus or Deficit</t>
  </si>
  <si>
    <t>Affordable AUEs Provided</t>
  </si>
  <si>
    <t>Surplus/shortage</t>
  </si>
  <si>
    <t>Required Affordable Housing AUEs</t>
  </si>
  <si>
    <t>Total Affordable Housing AUEs Provided</t>
  </si>
  <si>
    <t>Additional AUEs Provided in Step 4</t>
  </si>
  <si>
    <t>Total CC Non Residential AUEs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</si>
</sst>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right" vertical="top"/>
    </xf>
    <xf numFmtId="43" fontId="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/>
    </xf>
    <xf numFmtId="0" fontId="5" fillId="2" borderId="0" xfId="0" applyFont="1" applyFill="1"/>
    <xf numFmtId="0" fontId="5" fillId="4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5" fontId="6" fillId="4" borderId="0" xfId="1" applyNumberFormat="1" applyFont="1" applyFill="1"/>
    <xf numFmtId="165" fontId="7" fillId="0" borderId="0" xfId="1" applyNumberFormat="1" applyFont="1"/>
    <xf numFmtId="165" fontId="6" fillId="0" borderId="0" xfId="1" applyNumberFormat="1" applyFont="1"/>
    <xf numFmtId="165" fontId="5" fillId="0" borderId="0" xfId="1" applyNumberFormat="1" applyFont="1"/>
    <xf numFmtId="0" fontId="6" fillId="0" borderId="0" xfId="0" applyFont="1" applyAlignment="1">
      <alignment horizontal="right"/>
    </xf>
    <xf numFmtId="2" fontId="6" fillId="0" borderId="0" xfId="0" applyNumberFormat="1" applyFont="1"/>
    <xf numFmtId="0" fontId="5" fillId="0" borderId="0" xfId="0" applyFont="1" applyAlignment="1">
      <alignment horizontal="right"/>
    </xf>
    <xf numFmtId="2" fontId="8" fillId="0" borderId="0" xfId="0" applyNumberFormat="1" applyFont="1"/>
    <xf numFmtId="164" fontId="6" fillId="0" borderId="0" xfId="0" applyNumberFormat="1" applyFont="1"/>
    <xf numFmtId="0" fontId="8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/>
    </xf>
    <xf numFmtId="0" fontId="6" fillId="4" borderId="0" xfId="0" applyFont="1" applyFill="1"/>
    <xf numFmtId="0" fontId="8" fillId="0" borderId="0" xfId="0" applyFont="1"/>
    <xf numFmtId="0" fontId="5" fillId="2" borderId="0" xfId="0" applyFont="1" applyFill="1" applyAlignment="1">
      <alignment wrapText="1"/>
    </xf>
    <xf numFmtId="43" fontId="6" fillId="0" borderId="0" xfId="1" applyFont="1"/>
    <xf numFmtId="43" fontId="8" fillId="0" borderId="0" xfId="1" applyFont="1"/>
    <xf numFmtId="0" fontId="5" fillId="2" borderId="0" xfId="0" applyFont="1" applyFill="1" applyAlignment="1">
      <alignment horizontal="right"/>
    </xf>
    <xf numFmtId="3" fontId="6" fillId="0" borderId="0" xfId="0" applyNumberFormat="1" applyFont="1"/>
    <xf numFmtId="0" fontId="5" fillId="0" borderId="0" xfId="0" applyFont="1" applyAlignment="1">
      <alignment horizontal="right" vertical="top"/>
    </xf>
    <xf numFmtId="43" fontId="8" fillId="0" borderId="0" xfId="0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top"/>
    </xf>
    <xf numFmtId="0" fontId="5" fillId="3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right"/>
    </xf>
    <xf numFmtId="43" fontId="10" fillId="0" borderId="0" xfId="1" applyFont="1"/>
    <xf numFmtId="0" fontId="11" fillId="0" borderId="0" xfId="0" applyFont="1"/>
    <xf numFmtId="0" fontId="8" fillId="0" borderId="0" xfId="0" applyFont="1" applyAlignment="1">
      <alignment horizontal="right" vertical="top"/>
    </xf>
    <xf numFmtId="4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2" fontId="8" fillId="3" borderId="0" xfId="0" applyNumberFormat="1" applyFont="1" applyFill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40B4-1DA3-499A-A337-C28452F28DFF}">
  <dimension ref="B1:J16"/>
  <sheetViews>
    <sheetView topLeftCell="B1" zoomScale="89" zoomScaleNormal="89" workbookViewId="0">
      <selection activeCell="D13" sqref="D13"/>
    </sheetView>
  </sheetViews>
  <sheetFormatPr defaultRowHeight="14.5" x14ac:dyDescent="0.35"/>
  <cols>
    <col min="2" max="2" width="114.1796875" customWidth="1"/>
    <col min="3" max="3" width="38.36328125" customWidth="1"/>
    <col min="4" max="4" width="26.7265625" customWidth="1"/>
    <col min="5" max="5" width="22.1796875" customWidth="1"/>
    <col min="6" max="6" width="20.54296875" customWidth="1"/>
    <col min="7" max="7" width="16.26953125" customWidth="1"/>
    <col min="8" max="8" width="27.26953125" customWidth="1"/>
    <col min="9" max="9" width="18.36328125" customWidth="1"/>
  </cols>
  <sheetData>
    <row r="1" spans="2:10" ht="20" x14ac:dyDescent="0.4">
      <c r="B1" s="7" t="s">
        <v>46</v>
      </c>
    </row>
    <row r="2" spans="2:10" ht="20" x14ac:dyDescent="0.4">
      <c r="B2" s="7"/>
      <c r="C2" s="8" t="s">
        <v>59</v>
      </c>
      <c r="D2" s="9"/>
      <c r="E2" s="9"/>
      <c r="F2" s="9"/>
      <c r="G2" s="9"/>
      <c r="H2" s="9"/>
      <c r="I2" s="9"/>
      <c r="J2" s="9"/>
    </row>
    <row r="3" spans="2:10" ht="20" x14ac:dyDescent="0.4">
      <c r="B3" s="9"/>
      <c r="C3" s="8" t="s">
        <v>32</v>
      </c>
      <c r="D3" s="10" t="s">
        <v>33</v>
      </c>
      <c r="E3" s="10" t="s">
        <v>36</v>
      </c>
      <c r="F3" s="10" t="s">
        <v>37</v>
      </c>
      <c r="G3" s="10" t="s">
        <v>34</v>
      </c>
      <c r="H3" s="10" t="s">
        <v>27</v>
      </c>
      <c r="I3" s="10" t="s">
        <v>35</v>
      </c>
      <c r="J3" s="9"/>
    </row>
    <row r="4" spans="2:10" ht="20" x14ac:dyDescent="0.4">
      <c r="B4" s="36" t="s">
        <v>26</v>
      </c>
      <c r="C4" s="11">
        <v>0</v>
      </c>
      <c r="D4" s="12">
        <v>5000</v>
      </c>
      <c r="E4" s="13">
        <f>C4-D4</f>
        <v>-5000</v>
      </c>
      <c r="F4" s="13">
        <f t="shared" ref="F4:F11" si="0">MAX(0,E4)</f>
        <v>0</v>
      </c>
      <c r="G4" s="9"/>
      <c r="H4" s="9">
        <v>3.3</v>
      </c>
      <c r="I4" s="9">
        <f>F4*H4/1000</f>
        <v>0</v>
      </c>
      <c r="J4" s="9"/>
    </row>
    <row r="5" spans="2:10" ht="40" x14ac:dyDescent="0.4">
      <c r="B5" s="36" t="s">
        <v>28</v>
      </c>
      <c r="C5" s="11">
        <v>0</v>
      </c>
      <c r="D5" s="12">
        <v>5000</v>
      </c>
      <c r="E5" s="13">
        <f>ROUNDUP(C5-D5,1)</f>
        <v>-5000</v>
      </c>
      <c r="F5" s="13">
        <f t="shared" si="0"/>
        <v>0</v>
      </c>
      <c r="G5" s="9"/>
      <c r="H5" s="9">
        <v>5.6</v>
      </c>
      <c r="I5" s="9">
        <f>F5*H5/1000</f>
        <v>0</v>
      </c>
      <c r="J5" s="9"/>
    </row>
    <row r="6" spans="2:10" ht="20" x14ac:dyDescent="0.4">
      <c r="B6" s="36" t="s">
        <v>29</v>
      </c>
      <c r="C6" s="11">
        <v>0</v>
      </c>
      <c r="D6" s="12">
        <v>5000</v>
      </c>
      <c r="E6" s="13">
        <f>C6-D6</f>
        <v>-5000</v>
      </c>
      <c r="F6" s="13">
        <f t="shared" si="0"/>
        <v>0</v>
      </c>
      <c r="G6" s="9">
        <v>0</v>
      </c>
      <c r="H6" s="9">
        <v>0.6</v>
      </c>
      <c r="I6" s="9">
        <f>G6*H6</f>
        <v>0</v>
      </c>
      <c r="J6" s="9"/>
    </row>
    <row r="7" spans="2:10" ht="40" x14ac:dyDescent="0.4">
      <c r="B7" s="36" t="s">
        <v>30</v>
      </c>
      <c r="C7" s="11">
        <v>0</v>
      </c>
      <c r="D7" s="12">
        <v>5000</v>
      </c>
      <c r="E7" s="13">
        <f>C7-D7</f>
        <v>-5000</v>
      </c>
      <c r="F7" s="13">
        <f t="shared" si="0"/>
        <v>0</v>
      </c>
      <c r="G7" s="9"/>
      <c r="H7" s="9">
        <v>2.62</v>
      </c>
      <c r="I7" s="9">
        <f>F7*H7/1000</f>
        <v>0</v>
      </c>
      <c r="J7" s="9"/>
    </row>
    <row r="8" spans="2:10" ht="20" x14ac:dyDescent="0.4">
      <c r="B8" s="36" t="s">
        <v>43</v>
      </c>
      <c r="C8" s="11">
        <v>0</v>
      </c>
      <c r="D8" s="12">
        <v>5000</v>
      </c>
      <c r="E8" s="13">
        <f>C8-D8</f>
        <v>-5000</v>
      </c>
      <c r="F8" s="13">
        <f t="shared" si="0"/>
        <v>0</v>
      </c>
      <c r="G8" s="9"/>
      <c r="H8" s="9">
        <v>3.7</v>
      </c>
      <c r="I8" s="9">
        <f>F8*H8/1000</f>
        <v>0</v>
      </c>
      <c r="J8" s="9"/>
    </row>
    <row r="9" spans="2:10" ht="20" x14ac:dyDescent="0.4">
      <c r="B9" s="36" t="s">
        <v>31</v>
      </c>
      <c r="C9" s="11">
        <v>0</v>
      </c>
      <c r="D9" s="12">
        <v>5000</v>
      </c>
      <c r="E9" s="13">
        <f>C9-D9</f>
        <v>-5000</v>
      </c>
      <c r="F9" s="13">
        <f t="shared" si="0"/>
        <v>0</v>
      </c>
      <c r="G9" s="9"/>
      <c r="H9" s="9">
        <v>6.5</v>
      </c>
      <c r="I9" s="9">
        <f>F9*H9/1000</f>
        <v>0</v>
      </c>
      <c r="J9" s="9"/>
    </row>
    <row r="10" spans="2:10" ht="20" x14ac:dyDescent="0.4">
      <c r="B10" s="36" t="s">
        <v>65</v>
      </c>
      <c r="C10" s="11">
        <v>0</v>
      </c>
      <c r="D10" s="12">
        <v>5000</v>
      </c>
      <c r="E10" s="13">
        <f>C10-D10</f>
        <v>-5000</v>
      </c>
      <c r="F10" s="13">
        <f t="shared" si="0"/>
        <v>0</v>
      </c>
      <c r="G10" s="9"/>
      <c r="H10" s="9">
        <v>4.4000000000000004</v>
      </c>
      <c r="I10" s="9">
        <f>F10*H10/1000</f>
        <v>0</v>
      </c>
      <c r="J10" s="9"/>
    </row>
    <row r="11" spans="2:10" ht="20" x14ac:dyDescent="0.4">
      <c r="B11" s="9"/>
      <c r="C11" s="14">
        <f>SUM(C4:C10)</f>
        <v>0</v>
      </c>
      <c r="D11" s="14"/>
      <c r="E11" s="14">
        <f>SUM(E4:E10)</f>
        <v>-35000</v>
      </c>
      <c r="F11" s="14">
        <f t="shared" si="0"/>
        <v>0</v>
      </c>
      <c r="G11" s="9"/>
      <c r="H11" s="9"/>
      <c r="I11" s="9">
        <f>SUM(I4:I10)</f>
        <v>0</v>
      </c>
      <c r="J11" s="9"/>
    </row>
    <row r="12" spans="2:10" ht="20" x14ac:dyDescent="0.4">
      <c r="B12" s="9"/>
      <c r="C12" s="9"/>
      <c r="D12" s="9"/>
      <c r="E12" s="9"/>
      <c r="F12" s="9"/>
      <c r="G12" s="9"/>
      <c r="H12" s="15" t="s">
        <v>38</v>
      </c>
      <c r="I12" s="9">
        <v>0.2</v>
      </c>
      <c r="J12" s="9"/>
    </row>
    <row r="13" spans="2:10" ht="20" x14ac:dyDescent="0.4">
      <c r="B13" s="9"/>
      <c r="C13" s="9"/>
      <c r="D13" s="9"/>
      <c r="E13" s="9"/>
      <c r="F13" s="9"/>
      <c r="G13" s="9"/>
      <c r="H13" s="15" t="s">
        <v>39</v>
      </c>
      <c r="I13" s="9">
        <f>I11*I12</f>
        <v>0</v>
      </c>
      <c r="J13" s="9"/>
    </row>
    <row r="14" spans="2:10" ht="20" x14ac:dyDescent="0.4">
      <c r="B14" s="9"/>
      <c r="C14" s="9"/>
      <c r="D14" s="9"/>
      <c r="E14" s="9"/>
      <c r="F14" s="9"/>
      <c r="G14" s="9"/>
      <c r="H14" s="15" t="s">
        <v>40</v>
      </c>
      <c r="I14" s="16">
        <f>I13/J14</f>
        <v>0</v>
      </c>
      <c r="J14" s="9">
        <v>1.5</v>
      </c>
    </row>
    <row r="15" spans="2:10" ht="20" x14ac:dyDescent="0.4">
      <c r="B15" s="9"/>
      <c r="C15" s="9"/>
      <c r="D15" s="9"/>
      <c r="E15" s="9"/>
      <c r="F15" s="9"/>
      <c r="G15" s="9"/>
      <c r="H15" s="15" t="s">
        <v>41</v>
      </c>
      <c r="I15" s="16">
        <f>I14/J15</f>
        <v>0</v>
      </c>
      <c r="J15" s="9">
        <v>1.2</v>
      </c>
    </row>
    <row r="16" spans="2:10" ht="20" x14ac:dyDescent="0.4">
      <c r="B16" s="9"/>
      <c r="C16" s="9"/>
      <c r="D16" s="9"/>
      <c r="E16" s="9"/>
      <c r="F16" s="9"/>
      <c r="G16" s="9"/>
      <c r="H16" s="17" t="s">
        <v>25</v>
      </c>
      <c r="I16" s="18">
        <f>I15</f>
        <v>0</v>
      </c>
      <c r="J1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E5C2-82D7-441C-9786-943A77BDCD0B}">
  <dimension ref="B1:C11"/>
  <sheetViews>
    <sheetView workbookViewId="0">
      <selection activeCell="C17" sqref="C17"/>
    </sheetView>
  </sheetViews>
  <sheetFormatPr defaultRowHeight="14.5" x14ac:dyDescent="0.35"/>
  <cols>
    <col min="2" max="2" width="38.6328125" customWidth="1"/>
    <col min="3" max="3" width="123.90625" customWidth="1"/>
    <col min="6" max="6" width="12.1796875" customWidth="1"/>
    <col min="7" max="7" width="20.81640625" customWidth="1"/>
    <col min="8" max="8" width="22.26953125" customWidth="1"/>
  </cols>
  <sheetData>
    <row r="1" spans="2:3" ht="40" x14ac:dyDescent="0.4">
      <c r="B1" s="25" t="s">
        <v>53</v>
      </c>
      <c r="C1" s="9"/>
    </row>
    <row r="2" spans="2:3" ht="20" x14ac:dyDescent="0.4">
      <c r="B2" s="9"/>
      <c r="C2" s="9"/>
    </row>
    <row r="3" spans="2:3" ht="20" x14ac:dyDescent="0.4">
      <c r="B3" s="23">
        <v>0</v>
      </c>
      <c r="C3" s="9" t="s">
        <v>63</v>
      </c>
    </row>
    <row r="4" spans="2:3" ht="20" x14ac:dyDescent="0.4">
      <c r="B4" s="9">
        <v>0.2</v>
      </c>
      <c r="C4" s="9" t="s">
        <v>56</v>
      </c>
    </row>
    <row r="5" spans="2:3" ht="20" x14ac:dyDescent="0.4">
      <c r="B5" s="9">
        <f>B3*B4</f>
        <v>0</v>
      </c>
      <c r="C5" s="9" t="s">
        <v>42</v>
      </c>
    </row>
    <row r="6" spans="2:3" ht="20" x14ac:dyDescent="0.4">
      <c r="B6" s="9">
        <f>ROUNDDOWN(B5,0)</f>
        <v>0</v>
      </c>
      <c r="C6" s="9" t="s">
        <v>51</v>
      </c>
    </row>
    <row r="7" spans="2:3" ht="20" x14ac:dyDescent="0.4">
      <c r="B7" s="9">
        <f>B5-B6</f>
        <v>0</v>
      </c>
      <c r="C7" s="9" t="s">
        <v>49</v>
      </c>
    </row>
    <row r="8" spans="2:3" ht="20" x14ac:dyDescent="0.4">
      <c r="B8" s="19">
        <v>86610</v>
      </c>
      <c r="C8" s="9" t="s">
        <v>50</v>
      </c>
    </row>
    <row r="9" spans="2:3" ht="20" x14ac:dyDescent="0.4">
      <c r="B9" s="19">
        <f>B7*B8</f>
        <v>0</v>
      </c>
      <c r="C9" s="9" t="s">
        <v>64</v>
      </c>
    </row>
    <row r="10" spans="2:3" ht="20" x14ac:dyDescent="0.4">
      <c r="B10" s="9"/>
      <c r="C10" s="9"/>
    </row>
    <row r="11" spans="2:3" ht="20" x14ac:dyDescent="0.4">
      <c r="B11" s="17" t="s">
        <v>52</v>
      </c>
      <c r="C11" s="20">
        <f>B6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C2E7-9D56-4DB9-AD98-F44DB8C66D77}">
  <dimension ref="B1:I14"/>
  <sheetViews>
    <sheetView topLeftCell="B1" workbookViewId="0">
      <selection activeCell="D14" sqref="D14"/>
    </sheetView>
  </sheetViews>
  <sheetFormatPr defaultRowHeight="14.5" x14ac:dyDescent="0.35"/>
  <cols>
    <col min="2" max="2" width="45.90625" customWidth="1"/>
    <col min="3" max="3" width="12.90625" customWidth="1"/>
    <col min="4" max="4" width="44.36328125" customWidth="1"/>
    <col min="5" max="5" width="19.26953125" customWidth="1"/>
    <col min="6" max="6" width="33.81640625" customWidth="1"/>
    <col min="7" max="7" width="22.36328125" customWidth="1"/>
    <col min="8" max="8" width="11.453125" customWidth="1"/>
    <col min="9" max="9" width="14.54296875" customWidth="1"/>
  </cols>
  <sheetData>
    <row r="1" spans="2:9" ht="60" x14ac:dyDescent="0.4">
      <c r="B1" s="25" t="s">
        <v>47</v>
      </c>
      <c r="C1" s="9"/>
      <c r="D1" s="9"/>
      <c r="E1" s="9"/>
      <c r="F1" s="9"/>
      <c r="G1" s="9"/>
      <c r="H1" s="9"/>
      <c r="I1" s="9"/>
    </row>
    <row r="2" spans="2:9" ht="20" x14ac:dyDescent="0.4">
      <c r="B2" s="21"/>
      <c r="C2" s="22" t="s">
        <v>57</v>
      </c>
      <c r="D2" s="10" t="s">
        <v>21</v>
      </c>
      <c r="E2" s="10" t="s">
        <v>20</v>
      </c>
      <c r="F2" s="10" t="s">
        <v>14</v>
      </c>
      <c r="G2" s="10" t="s">
        <v>4</v>
      </c>
      <c r="H2" s="10" t="s">
        <v>16</v>
      </c>
      <c r="I2" s="9"/>
    </row>
    <row r="3" spans="2:9" ht="20" x14ac:dyDescent="0.4">
      <c r="B3" s="9" t="s">
        <v>15</v>
      </c>
      <c r="C3" s="23">
        <v>0</v>
      </c>
      <c r="D3" s="9" t="s">
        <v>17</v>
      </c>
      <c r="E3" s="9">
        <f t="shared" ref="E3:E9" si="0">C3/H3</f>
        <v>0</v>
      </c>
      <c r="F3" s="9" t="s">
        <v>2</v>
      </c>
      <c r="G3" s="9" t="s">
        <v>1</v>
      </c>
      <c r="H3" s="9">
        <v>5</v>
      </c>
      <c r="I3" s="9" t="s">
        <v>17</v>
      </c>
    </row>
    <row r="4" spans="2:9" ht="20" x14ac:dyDescent="0.4">
      <c r="B4" s="9" t="s">
        <v>9</v>
      </c>
      <c r="C4" s="23">
        <v>0</v>
      </c>
      <c r="D4" s="9" t="s">
        <v>18</v>
      </c>
      <c r="E4" s="9">
        <f t="shared" si="0"/>
        <v>0</v>
      </c>
      <c r="F4" s="9" t="s">
        <v>3</v>
      </c>
      <c r="G4" s="9" t="s">
        <v>13</v>
      </c>
      <c r="H4" s="9">
        <v>2.75</v>
      </c>
      <c r="I4" s="9" t="s">
        <v>18</v>
      </c>
    </row>
    <row r="5" spans="2:9" ht="20" x14ac:dyDescent="0.4">
      <c r="B5" s="9" t="s">
        <v>10</v>
      </c>
      <c r="C5" s="23">
        <v>0</v>
      </c>
      <c r="D5" s="9" t="s">
        <v>18</v>
      </c>
      <c r="E5" s="9">
        <f t="shared" si="0"/>
        <v>0</v>
      </c>
      <c r="F5" s="9" t="s">
        <v>5</v>
      </c>
      <c r="G5" s="9">
        <v>400</v>
      </c>
      <c r="H5" s="9">
        <v>2</v>
      </c>
      <c r="I5" s="9" t="s">
        <v>18</v>
      </c>
    </row>
    <row r="6" spans="2:9" ht="20" x14ac:dyDescent="0.4">
      <c r="B6" s="9" t="s">
        <v>11</v>
      </c>
      <c r="C6" s="23">
        <v>0</v>
      </c>
      <c r="D6" s="9"/>
      <c r="E6" s="9">
        <f t="shared" si="0"/>
        <v>0</v>
      </c>
      <c r="F6" s="9" t="s">
        <v>6</v>
      </c>
      <c r="G6" s="9">
        <v>650</v>
      </c>
      <c r="H6" s="9">
        <v>1.25</v>
      </c>
      <c r="I6" s="9" t="s">
        <v>18</v>
      </c>
    </row>
    <row r="7" spans="2:9" ht="20" x14ac:dyDescent="0.4">
      <c r="B7" s="9" t="s">
        <v>12</v>
      </c>
      <c r="C7" s="23">
        <v>0</v>
      </c>
      <c r="D7" s="9"/>
      <c r="E7" s="9">
        <f t="shared" si="0"/>
        <v>0</v>
      </c>
      <c r="F7" s="9" t="s">
        <v>7</v>
      </c>
      <c r="G7" s="9">
        <v>900</v>
      </c>
      <c r="H7" s="9">
        <v>1</v>
      </c>
      <c r="I7" s="9" t="s">
        <v>19</v>
      </c>
    </row>
    <row r="8" spans="2:9" ht="20" x14ac:dyDescent="0.4">
      <c r="B8" s="9" t="s">
        <v>45</v>
      </c>
      <c r="C8" s="23">
        <v>0</v>
      </c>
      <c r="D8" s="9" t="s">
        <v>22</v>
      </c>
      <c r="E8" s="9">
        <f t="shared" si="0"/>
        <v>0</v>
      </c>
      <c r="F8" s="9" t="s">
        <v>8</v>
      </c>
      <c r="G8" s="9">
        <v>1150</v>
      </c>
      <c r="H8" s="9">
        <v>0.8</v>
      </c>
      <c r="I8" s="9" t="s">
        <v>19</v>
      </c>
    </row>
    <row r="9" spans="2:9" ht="20" x14ac:dyDescent="0.4">
      <c r="B9" s="9" t="s">
        <v>24</v>
      </c>
      <c r="C9" s="23">
        <v>0</v>
      </c>
      <c r="D9" s="9" t="s">
        <v>18</v>
      </c>
      <c r="E9" s="9">
        <f t="shared" si="0"/>
        <v>0</v>
      </c>
      <c r="F9" s="9" t="s">
        <v>23</v>
      </c>
      <c r="G9" s="9">
        <v>1400</v>
      </c>
      <c r="H9" s="9">
        <v>0.7</v>
      </c>
      <c r="I9" s="9" t="s">
        <v>19</v>
      </c>
    </row>
    <row r="10" spans="2:9" ht="20" x14ac:dyDescent="0.4">
      <c r="B10" s="21"/>
      <c r="C10" s="24">
        <f>C3+C4+C5+C6+C7+C8+C9</f>
        <v>0</v>
      </c>
      <c r="D10" s="17" t="s">
        <v>0</v>
      </c>
      <c r="E10" s="24">
        <f>'Step 2 Market Rate Res Units'!B6</f>
        <v>0</v>
      </c>
      <c r="F10" s="9"/>
      <c r="G10" s="9"/>
      <c r="H10" s="9"/>
      <c r="I10" s="9"/>
    </row>
    <row r="11" spans="2:9" ht="20" x14ac:dyDescent="0.4">
      <c r="B11" s="9"/>
      <c r="C11" s="9"/>
      <c r="D11" s="37" t="s">
        <v>67</v>
      </c>
      <c r="E11" s="24">
        <f>0+E4+E5+E6+E7+E8+E9</f>
        <v>0</v>
      </c>
      <c r="F11" s="9"/>
      <c r="G11" s="9"/>
      <c r="H11" s="9"/>
      <c r="I11" s="9"/>
    </row>
    <row r="12" spans="2:9" ht="21" x14ac:dyDescent="0.5">
      <c r="D12" s="39" t="s">
        <v>68</v>
      </c>
      <c r="E12" s="38">
        <f>E11-E10</f>
        <v>0</v>
      </c>
    </row>
    <row r="13" spans="2:9" ht="21" x14ac:dyDescent="0.5">
      <c r="D13" s="42" t="s">
        <v>73</v>
      </c>
      <c r="E13" s="41">
        <f>'Step 4 Additional Affordable'!E10</f>
        <v>0</v>
      </c>
    </row>
    <row r="14" spans="2:9" ht="21" x14ac:dyDescent="0.5">
      <c r="D14" s="43" t="s">
        <v>68</v>
      </c>
      <c r="E14" s="41">
        <f>E12+'Step 4 Additional Affordable'!E10</f>
        <v>0</v>
      </c>
    </row>
  </sheetData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7A5B-B583-4605-8653-A0A884324294}">
  <dimension ref="B1:I10"/>
  <sheetViews>
    <sheetView topLeftCell="B1" workbookViewId="0">
      <selection activeCell="D12" sqref="D11:D12"/>
    </sheetView>
  </sheetViews>
  <sheetFormatPr defaultRowHeight="14.5" x14ac:dyDescent="0.35"/>
  <cols>
    <col min="2" max="2" width="59" customWidth="1"/>
    <col min="3" max="3" width="11.6328125" customWidth="1"/>
    <col min="4" max="4" width="24.36328125" customWidth="1"/>
    <col min="5" max="5" width="16.6328125" customWidth="1"/>
    <col min="6" max="6" width="29.90625" customWidth="1"/>
    <col min="7" max="7" width="22.36328125" customWidth="1"/>
    <col min="8" max="8" width="15.54296875" customWidth="1"/>
    <col min="9" max="9" width="8.7265625" customWidth="1"/>
  </cols>
  <sheetData>
    <row r="1" spans="2:9" ht="40" x14ac:dyDescent="0.4">
      <c r="B1" s="25" t="s">
        <v>58</v>
      </c>
      <c r="C1" s="9"/>
      <c r="D1" s="9"/>
      <c r="E1" s="9"/>
      <c r="F1" s="9"/>
      <c r="G1" s="9"/>
      <c r="H1" s="9"/>
      <c r="I1" s="9"/>
    </row>
    <row r="2" spans="2:9" ht="20" x14ac:dyDescent="0.4">
      <c r="B2" s="10"/>
      <c r="C2" s="8" t="s">
        <v>57</v>
      </c>
      <c r="D2" s="10" t="s">
        <v>21</v>
      </c>
      <c r="E2" s="10" t="s">
        <v>20</v>
      </c>
      <c r="F2" s="10" t="s">
        <v>14</v>
      </c>
      <c r="G2" s="10" t="s">
        <v>4</v>
      </c>
      <c r="H2" s="10" t="s">
        <v>16</v>
      </c>
      <c r="I2" s="9"/>
    </row>
    <row r="3" spans="2:9" ht="20" x14ac:dyDescent="0.4">
      <c r="B3" s="9" t="s">
        <v>15</v>
      </c>
      <c r="C3" s="23">
        <v>0</v>
      </c>
      <c r="D3" s="9" t="s">
        <v>17</v>
      </c>
      <c r="E3" s="26">
        <f t="shared" ref="E3:E9" si="0">C3/H3</f>
        <v>0</v>
      </c>
      <c r="F3" s="9" t="s">
        <v>2</v>
      </c>
      <c r="G3" s="9" t="s">
        <v>1</v>
      </c>
      <c r="H3" s="9">
        <v>5</v>
      </c>
      <c r="I3" s="9" t="s">
        <v>17</v>
      </c>
    </row>
    <row r="4" spans="2:9" ht="20" x14ac:dyDescent="0.4">
      <c r="B4" s="9" t="s">
        <v>9</v>
      </c>
      <c r="C4" s="23">
        <v>0</v>
      </c>
      <c r="D4" s="9" t="s">
        <v>18</v>
      </c>
      <c r="E4" s="26">
        <f t="shared" si="0"/>
        <v>0</v>
      </c>
      <c r="F4" s="9" t="s">
        <v>3</v>
      </c>
      <c r="G4" s="9" t="s">
        <v>13</v>
      </c>
      <c r="H4" s="9">
        <v>2.75</v>
      </c>
      <c r="I4" s="9" t="s">
        <v>18</v>
      </c>
    </row>
    <row r="5" spans="2:9" ht="20" x14ac:dyDescent="0.4">
      <c r="B5" s="9" t="s">
        <v>10</v>
      </c>
      <c r="C5" s="23">
        <v>0</v>
      </c>
      <c r="D5" s="9" t="s">
        <v>18</v>
      </c>
      <c r="E5" s="26">
        <f t="shared" si="0"/>
        <v>0</v>
      </c>
      <c r="F5" s="9" t="s">
        <v>5</v>
      </c>
      <c r="G5" s="9">
        <v>400</v>
      </c>
      <c r="H5" s="9">
        <v>2</v>
      </c>
      <c r="I5" s="9" t="s">
        <v>18</v>
      </c>
    </row>
    <row r="6" spans="2:9" ht="20" x14ac:dyDescent="0.4">
      <c r="B6" s="9" t="s">
        <v>11</v>
      </c>
      <c r="C6" s="23">
        <v>0</v>
      </c>
      <c r="D6" s="9" t="s">
        <v>18</v>
      </c>
      <c r="E6" s="26">
        <f t="shared" si="0"/>
        <v>0</v>
      </c>
      <c r="F6" s="9" t="s">
        <v>6</v>
      </c>
      <c r="G6" s="9">
        <v>650</v>
      </c>
      <c r="H6" s="9">
        <v>1.25</v>
      </c>
      <c r="I6" s="9" t="s">
        <v>18</v>
      </c>
    </row>
    <row r="7" spans="2:9" ht="20" x14ac:dyDescent="0.4">
      <c r="B7" s="9" t="s">
        <v>12</v>
      </c>
      <c r="C7" s="23">
        <v>0</v>
      </c>
      <c r="D7" s="9" t="s">
        <v>18</v>
      </c>
      <c r="E7" s="26">
        <f t="shared" si="0"/>
        <v>0</v>
      </c>
      <c r="F7" s="9" t="s">
        <v>7</v>
      </c>
      <c r="G7" s="9">
        <v>900</v>
      </c>
      <c r="H7" s="9">
        <v>1</v>
      </c>
      <c r="I7" s="9" t="s">
        <v>19</v>
      </c>
    </row>
    <row r="8" spans="2:9" ht="20" x14ac:dyDescent="0.4">
      <c r="B8" s="9" t="s">
        <v>45</v>
      </c>
      <c r="C8" s="23">
        <v>0</v>
      </c>
      <c r="D8" s="9" t="s">
        <v>22</v>
      </c>
      <c r="E8" s="26">
        <f t="shared" si="0"/>
        <v>0</v>
      </c>
      <c r="F8" s="9" t="s">
        <v>8</v>
      </c>
      <c r="G8" s="9">
        <v>1150</v>
      </c>
      <c r="H8" s="9">
        <v>0.8</v>
      </c>
      <c r="I8" s="9" t="s">
        <v>19</v>
      </c>
    </row>
    <row r="9" spans="2:9" ht="20" x14ac:dyDescent="0.4">
      <c r="B9" s="9" t="s">
        <v>24</v>
      </c>
      <c r="C9" s="23">
        <v>0</v>
      </c>
      <c r="D9" s="9" t="s">
        <v>18</v>
      </c>
      <c r="E9" s="26">
        <f t="shared" si="0"/>
        <v>0</v>
      </c>
      <c r="F9" s="9" t="s">
        <v>23</v>
      </c>
      <c r="G9" s="9">
        <v>1400</v>
      </c>
      <c r="H9" s="9">
        <v>0.7</v>
      </c>
      <c r="I9" s="9" t="s">
        <v>19</v>
      </c>
    </row>
    <row r="10" spans="2:9" ht="20" x14ac:dyDescent="0.4">
      <c r="B10" s="21"/>
      <c r="C10" s="24">
        <f>SUM(C3:C9)</f>
        <v>0</v>
      </c>
      <c r="D10" s="21" t="s">
        <v>44</v>
      </c>
      <c r="E10" s="27">
        <f>E3+E4+E5+E6+E7+E8+E9</f>
        <v>0</v>
      </c>
      <c r="F10" s="9"/>
      <c r="G10" s="9"/>
      <c r="H10" s="9"/>
      <c r="I10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A3A5-4410-4535-850F-1383433D0AF6}">
  <dimension ref="C1:O24"/>
  <sheetViews>
    <sheetView tabSelected="1" topLeftCell="A5" workbookViewId="0">
      <selection activeCell="D19" sqref="D19"/>
    </sheetView>
  </sheetViews>
  <sheetFormatPr defaultRowHeight="14.5" x14ac:dyDescent="0.35"/>
  <cols>
    <col min="3" max="3" width="67.08984375" customWidth="1"/>
    <col min="4" max="4" width="20.36328125" customWidth="1"/>
    <col min="14" max="14" width="16.36328125" customWidth="1"/>
  </cols>
  <sheetData>
    <row r="1" spans="3:4" ht="20" x14ac:dyDescent="0.4">
      <c r="C1" s="28" t="s">
        <v>55</v>
      </c>
      <c r="D1" s="9"/>
    </row>
    <row r="2" spans="3:4" ht="20" x14ac:dyDescent="0.4">
      <c r="C2" s="9"/>
      <c r="D2" s="9"/>
    </row>
    <row r="3" spans="3:4" ht="20" x14ac:dyDescent="0.4">
      <c r="C3" s="17"/>
      <c r="D3" s="29"/>
    </row>
    <row r="4" spans="3:4" ht="20" x14ac:dyDescent="0.4">
      <c r="C4" s="17"/>
      <c r="D4" s="9"/>
    </row>
    <row r="5" spans="3:4" ht="20" x14ac:dyDescent="0.4">
      <c r="C5" s="17"/>
      <c r="D5" s="29"/>
    </row>
    <row r="6" spans="3:4" ht="20" x14ac:dyDescent="0.4">
      <c r="C6" s="17" t="s">
        <v>60</v>
      </c>
      <c r="D6" s="21">
        <f>'Step 2 Market Rate Res Units'!B3</f>
        <v>0</v>
      </c>
    </row>
    <row r="7" spans="3:4" ht="20" x14ac:dyDescent="0.4">
      <c r="C7" s="17" t="s">
        <v>48</v>
      </c>
      <c r="D7" s="30">
        <f>'Step 2 Market Rate Res Units'!C11</f>
        <v>0</v>
      </c>
    </row>
    <row r="8" spans="3:4" ht="20" x14ac:dyDescent="0.4">
      <c r="C8" s="17" t="s">
        <v>71</v>
      </c>
      <c r="D8" s="40">
        <f>'Step 3 Required Affordable Unit'!E10</f>
        <v>0</v>
      </c>
    </row>
    <row r="9" spans="3:4" ht="20" x14ac:dyDescent="0.4">
      <c r="C9" s="17" t="s">
        <v>69</v>
      </c>
      <c r="D9" s="31">
        <f>'Step 3 Required Affordable Unit'!E11</f>
        <v>0</v>
      </c>
    </row>
    <row r="10" spans="3:4" ht="20" x14ac:dyDescent="0.4">
      <c r="C10" s="17" t="s">
        <v>70</v>
      </c>
      <c r="D10" s="31">
        <f>D9-D8</f>
        <v>0</v>
      </c>
    </row>
    <row r="11" spans="3:4" ht="20" x14ac:dyDescent="0.4">
      <c r="C11" s="17"/>
      <c r="D11" s="31"/>
    </row>
    <row r="12" spans="3:4" ht="20" x14ac:dyDescent="0.4">
      <c r="C12" s="17" t="s">
        <v>61</v>
      </c>
      <c r="D12" s="32">
        <f>'Step 4 Additional Affordable'!C10</f>
        <v>0</v>
      </c>
    </row>
    <row r="13" spans="3:4" ht="20" x14ac:dyDescent="0.4">
      <c r="C13" s="17" t="s">
        <v>62</v>
      </c>
      <c r="D13" s="31">
        <f>'Step 4 Additional Affordable'!E10</f>
        <v>0</v>
      </c>
    </row>
    <row r="14" spans="3:4" ht="20" x14ac:dyDescent="0.4">
      <c r="C14" s="17"/>
      <c r="D14" s="31"/>
    </row>
    <row r="15" spans="3:4" ht="20" x14ac:dyDescent="0.4">
      <c r="C15" s="17" t="s">
        <v>74</v>
      </c>
      <c r="D15" s="33">
        <f>'Step 1  Comm Calc'!I16</f>
        <v>0</v>
      </c>
    </row>
    <row r="16" spans="3:4" ht="20" x14ac:dyDescent="0.4">
      <c r="C16" s="17"/>
      <c r="D16" s="33"/>
    </row>
    <row r="17" spans="3:15" ht="20" x14ac:dyDescent="0.4">
      <c r="C17" s="17" t="s">
        <v>72</v>
      </c>
      <c r="D17" s="33">
        <f>D9+D13</f>
        <v>0</v>
      </c>
    </row>
    <row r="18" spans="3:15" ht="20" x14ac:dyDescent="0.4">
      <c r="C18" s="17" t="s">
        <v>66</v>
      </c>
      <c r="D18" s="34">
        <f>D8+D15</f>
        <v>0</v>
      </c>
      <c r="F18" s="3"/>
    </row>
    <row r="19" spans="3:15" ht="20" x14ac:dyDescent="0.4">
      <c r="C19" s="35" t="s">
        <v>54</v>
      </c>
      <c r="D19" s="44">
        <f>D17-D18</f>
        <v>0</v>
      </c>
    </row>
    <row r="20" spans="3:15" ht="18" x14ac:dyDescent="0.4">
      <c r="C20" s="6"/>
      <c r="D20" s="5"/>
    </row>
    <row r="21" spans="3:15" ht="18" x14ac:dyDescent="0.4">
      <c r="C21" s="6"/>
      <c r="D21" s="4"/>
    </row>
    <row r="22" spans="3:15" x14ac:dyDescent="0.35">
      <c r="C22" s="2"/>
      <c r="N22" s="1"/>
      <c r="O22" s="1"/>
    </row>
    <row r="23" spans="3:15" x14ac:dyDescent="0.35">
      <c r="C23" s="2"/>
      <c r="N23" s="1"/>
      <c r="O23" s="1"/>
    </row>
    <row r="24" spans="3:15" x14ac:dyDescent="0.35">
      <c r="C24" s="2"/>
      <c r="N24" s="2"/>
      <c r="O24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10b04e-f3ee-47d5-8048-d25bd928ea6b" xsi:nil="true"/>
    <lcf76f155ced4ddcb4097134ff3c332f xmlns="f9addede-e7ae-4f91-bcbb-8037779a9a6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F8A23DCD17543A06D50511D86D3BA" ma:contentTypeVersion="18" ma:contentTypeDescription="Create a new document." ma:contentTypeScope="" ma:versionID="5a5412c58e09eeceab6031eef68ea8aa">
  <xsd:schema xmlns:xsd="http://www.w3.org/2001/XMLSchema" xmlns:xs="http://www.w3.org/2001/XMLSchema" xmlns:p="http://schemas.microsoft.com/office/2006/metadata/properties" xmlns:ns2="f9addede-e7ae-4f91-bcbb-8037779a9a66" xmlns:ns3="fc10b04e-f3ee-47d5-8048-d25bd928ea6b" targetNamespace="http://schemas.microsoft.com/office/2006/metadata/properties" ma:root="true" ma:fieldsID="5362c0dce84826be901c38a290b5bce8" ns2:_="" ns3:_="">
    <xsd:import namespace="f9addede-e7ae-4f91-bcbb-8037779a9a66"/>
    <xsd:import namespace="fc10b04e-f3ee-47d5-8048-d25bd928ea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ddede-e7ae-4f91-bcbb-8037779a9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d5001f-4815-4e87-a485-b36ff3fc3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0b04e-f3ee-47d5-8048-d25bd928e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3d52c0-5467-424a-b0a3-21fe299466a8}" ma:internalName="TaxCatchAll" ma:showField="CatchAllData" ma:web="fc10b04e-f3ee-47d5-8048-d25bd928ea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AEB8C8-8BF8-4235-BA89-3A1B56377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A3AAA1-7DAA-4B37-BC8D-88D5059949DF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fc10b04e-f3ee-47d5-8048-d25bd928ea6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9addede-e7ae-4f91-bcbb-8037779a9a66"/>
  </ds:schemaRefs>
</ds:datastoreItem>
</file>

<file path=customXml/itemProps3.xml><?xml version="1.0" encoding="utf-8"?>
<ds:datastoreItem xmlns:ds="http://schemas.openxmlformats.org/officeDocument/2006/customXml" ds:itemID="{AFEFB510-2183-4E7D-92D6-81C0F8CEB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ddede-e7ae-4f91-bcbb-8037779a9a66"/>
    <ds:schemaRef ds:uri="fc10b04e-f3ee-47d5-8048-d25bd928ea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Step 1  Comm Calc</vt:lpstr>
      <vt:lpstr>Step 2 Market Rate Res Units</vt:lpstr>
      <vt:lpstr>Step 3 Required Affordable Unit</vt:lpstr>
      <vt:lpstr>Step 4 Additional Affordable</vt:lpstr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Jones</dc:creator>
  <cp:lastModifiedBy>Jeffrey B. Jones</cp:lastModifiedBy>
  <dcterms:created xsi:type="dcterms:W3CDTF">2019-09-06T13:17:16Z</dcterms:created>
  <dcterms:modified xsi:type="dcterms:W3CDTF">2024-09-16T05:29:35Z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0x010100861F8A23DCD17543A06D50511D86D3BA</vt:lpwstr>
  </property>
</Properties>
</file>